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440" yWindow="-252" windowWidth="22980" windowHeight="9528"/>
  </bookViews>
  <sheets>
    <sheet name="Avskrivningar" sheetId="5" r:id="rId1"/>
    <sheet name="SABO riktvärden" sheetId="1" r:id="rId2"/>
    <sheet name="Blad3" sheetId="3" r:id="rId3"/>
  </sheets>
  <definedNames>
    <definedName name="_xlnm.Print_Area" localSheetId="0">Avskrivningar!$A:$K</definedName>
  </definedNames>
  <calcPr calcId="125725"/>
</workbook>
</file>

<file path=xl/calcChain.xml><?xml version="1.0" encoding="utf-8"?>
<calcChain xmlns="http://schemas.openxmlformats.org/spreadsheetml/2006/main">
  <c r="I42" i="5"/>
  <c r="I43"/>
  <c r="I44"/>
  <c r="I45"/>
  <c r="I46"/>
  <c r="I47"/>
  <c r="I41"/>
  <c r="I48" l="1"/>
  <c r="H13"/>
  <c r="H14"/>
  <c r="H26" s="1"/>
  <c r="H15"/>
  <c r="H16"/>
  <c r="H17"/>
  <c r="H18"/>
  <c r="H19"/>
  <c r="H20"/>
  <c r="H21"/>
  <c r="H22"/>
  <c r="H23"/>
  <c r="H24"/>
  <c r="H25"/>
  <c r="H12"/>
  <c r="G45"/>
  <c r="G46"/>
  <c r="G47"/>
  <c r="H51" l="1"/>
  <c r="E51"/>
  <c r="H48"/>
  <c r="E48"/>
  <c r="H42"/>
  <c r="H43"/>
  <c r="H44"/>
  <c r="H45"/>
  <c r="J45" s="1"/>
  <c r="H46"/>
  <c r="H47"/>
  <c r="H41"/>
  <c r="D44" l="1"/>
  <c r="D45"/>
  <c r="D46"/>
  <c r="J46" s="1"/>
  <c r="D47"/>
  <c r="J47" s="1"/>
  <c r="F21"/>
  <c r="E21"/>
  <c r="J44" l="1"/>
  <c r="G21"/>
  <c r="I21"/>
  <c r="J21" s="1"/>
  <c r="D22" i="1" l="1"/>
  <c r="D23" s="1"/>
  <c r="F22"/>
  <c r="F23" s="1"/>
  <c r="D43" i="5"/>
  <c r="D42"/>
  <c r="D41"/>
  <c r="G40"/>
  <c r="D40"/>
  <c r="G39"/>
  <c r="D39"/>
  <c r="G38"/>
  <c r="D38"/>
  <c r="G37"/>
  <c r="D37"/>
  <c r="G36"/>
  <c r="D36"/>
  <c r="G35"/>
  <c r="D35"/>
  <c r="G34"/>
  <c r="D34"/>
  <c r="G33"/>
  <c r="D33"/>
  <c r="G32"/>
  <c r="D32"/>
  <c r="G31"/>
  <c r="D31"/>
  <c r="B26"/>
  <c r="E24"/>
  <c r="G2"/>
  <c r="B6" s="1"/>
  <c r="J43" l="1"/>
  <c r="J42"/>
  <c r="F48"/>
  <c r="F51" s="1"/>
  <c r="D15"/>
  <c r="D17"/>
  <c r="D19"/>
  <c r="D21"/>
  <c r="D23"/>
  <c r="D25"/>
  <c r="D14"/>
  <c r="D16"/>
  <c r="D18"/>
  <c r="D20"/>
  <c r="D22"/>
  <c r="D24"/>
  <c r="D12"/>
  <c r="D13"/>
  <c r="E25"/>
  <c r="E12"/>
  <c r="E13"/>
  <c r="E14"/>
  <c r="E15"/>
  <c r="E16"/>
  <c r="E17"/>
  <c r="E18"/>
  <c r="E19"/>
  <c r="E20"/>
  <c r="E22"/>
  <c r="E23"/>
  <c r="J41" l="1"/>
  <c r="J48" s="1"/>
  <c r="G48"/>
  <c r="E26"/>
  <c r="G51" l="1"/>
  <c r="B22" i="1"/>
  <c r="B23" l="1"/>
  <c r="F25" i="5" l="1"/>
  <c r="F18"/>
  <c r="F15"/>
  <c r="F14"/>
  <c r="F17"/>
  <c r="F23"/>
  <c r="F16"/>
  <c r="F22"/>
  <c r="F24"/>
  <c r="F13"/>
  <c r="F19"/>
  <c r="F12"/>
  <c r="F20"/>
  <c r="I20" l="1"/>
  <c r="J20" s="1"/>
  <c r="G20"/>
  <c r="I19"/>
  <c r="J19" s="1"/>
  <c r="G19"/>
  <c r="I24"/>
  <c r="J24" s="1"/>
  <c r="G24"/>
  <c r="I16"/>
  <c r="J16" s="1"/>
  <c r="G16"/>
  <c r="I17"/>
  <c r="J17" s="1"/>
  <c r="G17"/>
  <c r="I15"/>
  <c r="J15" s="1"/>
  <c r="G15"/>
  <c r="I25"/>
  <c r="J25" s="1"/>
  <c r="G25"/>
  <c r="I12"/>
  <c r="G12"/>
  <c r="I13"/>
  <c r="J13" s="1"/>
  <c r="G13"/>
  <c r="I22"/>
  <c r="J22" s="1"/>
  <c r="G22"/>
  <c r="I23"/>
  <c r="J23" s="1"/>
  <c r="G23"/>
  <c r="I14"/>
  <c r="J14" s="1"/>
  <c r="G14"/>
  <c r="I18"/>
  <c r="J18" s="1"/>
  <c r="G18"/>
  <c r="F26"/>
  <c r="G26" l="1"/>
  <c r="I26"/>
  <c r="I51" s="1"/>
  <c r="J12"/>
  <c r="J26" s="1"/>
  <c r="J51" s="1"/>
</calcChain>
</file>

<file path=xl/sharedStrings.xml><?xml version="1.0" encoding="utf-8"?>
<sst xmlns="http://schemas.openxmlformats.org/spreadsheetml/2006/main" count="88" uniqueCount="61">
  <si>
    <t>Komponent</t>
  </si>
  <si>
    <t>Stomme och grund</t>
  </si>
  <si>
    <t>Stomkomplletteringar/innerväggar</t>
  </si>
  <si>
    <t>Värme, Sanitet (VS)</t>
  </si>
  <si>
    <t>El</t>
  </si>
  <si>
    <t>Inre ytskikt och vitvaror</t>
  </si>
  <si>
    <t>Fasad</t>
  </si>
  <si>
    <t>Fönster</t>
  </si>
  <si>
    <t>Köksinredning</t>
  </si>
  <si>
    <t>Yttertak</t>
  </si>
  <si>
    <t>Ventilation</t>
  </si>
  <si>
    <t>Transport (tex. Hiss)</t>
  </si>
  <si>
    <t>Styr &amp; Övervakning</t>
  </si>
  <si>
    <t>Restpost</t>
  </si>
  <si>
    <t>Andel</t>
  </si>
  <si>
    <t>Avskrivning enligt SABO på ny hyresfastigheter</t>
  </si>
  <si>
    <t>Nyttjande period, år</t>
  </si>
  <si>
    <t>Antal år på fastigheten</t>
  </si>
  <si>
    <t>Kvarvaran. Perioder</t>
  </si>
  <si>
    <t>Nyttjande perioder</t>
  </si>
  <si>
    <t>Byggnadsvärde</t>
  </si>
  <si>
    <t>Ack. Avskriningar</t>
  </si>
  <si>
    <t>Stomkompletteringar/innerväggar</t>
  </si>
  <si>
    <t>Ej avskrivningbart på fastigheten</t>
  </si>
  <si>
    <t>Aktiverade reparationskostnader</t>
  </si>
  <si>
    <t>Aktiverings-datum</t>
  </si>
  <si>
    <t>Aktiverat belopp</t>
  </si>
  <si>
    <t>bokf. Ack avskrivning</t>
  </si>
  <si>
    <t>Bokfört restvärde</t>
  </si>
  <si>
    <t xml:space="preserve">Beräknade tidigare avskr. </t>
  </si>
  <si>
    <t>Reparationer, ej spec.</t>
  </si>
  <si>
    <t>Reparationer, ombyggnationer</t>
  </si>
  <si>
    <t>Reparationer, kontor</t>
  </si>
  <si>
    <t>Reparationer, Källarförråd</t>
  </si>
  <si>
    <t>Stambyte</t>
  </si>
  <si>
    <t>Undercentraler</t>
  </si>
  <si>
    <t>Anskaffningsdatum</t>
  </si>
  <si>
    <t>Bokslutsdatum</t>
  </si>
  <si>
    <t>År på fastigheten</t>
  </si>
  <si>
    <t>Tidigare avskr.%</t>
  </si>
  <si>
    <t>Ny fastighet</t>
  </si>
  <si>
    <t>24 år gammal</t>
  </si>
  <si>
    <t>49 år gammal</t>
  </si>
  <si>
    <t>Bokfört IB restvärde</t>
  </si>
  <si>
    <t>Fastighetsägarens namn:</t>
  </si>
  <si>
    <t>Brf Ekoxen</t>
  </si>
  <si>
    <t>Avskrivningar 2018 enligt K3</t>
  </si>
  <si>
    <t>Ack avskrivning tom beskatt.år</t>
  </si>
  <si>
    <t>Redovisat värde 20181231</t>
  </si>
  <si>
    <t>Stenläggning</t>
  </si>
  <si>
    <t>Fasad- och markförbättringar</t>
  </si>
  <si>
    <t>Markanläggning</t>
  </si>
  <si>
    <t>Bergvärme</t>
  </si>
  <si>
    <t>Led- belysning</t>
  </si>
  <si>
    <t>Stammar</t>
  </si>
  <si>
    <t>Lokalförbättringar</t>
  </si>
  <si>
    <t>Total</t>
  </si>
  <si>
    <t>enligt K3 1 131 982 kr</t>
  </si>
  <si>
    <t>Bokförda avskrivningar 2018 fastigheter :</t>
  </si>
  <si>
    <t>justering avskrivningar 2018 för fastigheter 1 131 982 - 439 832 = 692 150 kr</t>
  </si>
  <si>
    <t>enligt K2 439 832 kr</t>
  </si>
</sst>
</file>

<file path=xl/styles.xml><?xml version="1.0" encoding="utf-8"?>
<styleSheet xmlns="http://schemas.openxmlformats.org/spreadsheetml/2006/main">
  <numFmts count="4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165" fontId="0" fillId="0" borderId="0" xfId="2" applyNumberFormat="1" applyFont="1" applyFill="1"/>
    <xf numFmtId="164" fontId="0" fillId="0" borderId="0" xfId="1" applyNumberFormat="1" applyFont="1" applyFill="1"/>
    <xf numFmtId="0" fontId="0" fillId="0" borderId="4" xfId="0" applyBorder="1"/>
    <xf numFmtId="165" fontId="0" fillId="0" borderId="4" xfId="2" applyNumberFormat="1" applyFont="1" applyBorder="1"/>
    <xf numFmtId="164" fontId="0" fillId="0" borderId="4" xfId="1" applyNumberFormat="1" applyFont="1" applyFill="1" applyBorder="1"/>
    <xf numFmtId="164" fontId="0" fillId="0" borderId="4" xfId="0" applyNumberFormat="1" applyFill="1" applyBorder="1"/>
    <xf numFmtId="1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9" fontId="0" fillId="0" borderId="8" xfId="0" applyNumberFormat="1" applyBorder="1"/>
    <xf numFmtId="10" fontId="0" fillId="0" borderId="0" xfId="0" applyNumberFormat="1"/>
    <xf numFmtId="165" fontId="0" fillId="0" borderId="8" xfId="2" applyNumberFormat="1" applyFont="1" applyBorder="1"/>
    <xf numFmtId="165" fontId="0" fillId="0" borderId="8" xfId="0" applyNumberFormat="1" applyBorder="1"/>
    <xf numFmtId="0" fontId="3" fillId="0" borderId="0" xfId="0" applyFont="1"/>
    <xf numFmtId="164" fontId="0" fillId="0" borderId="5" xfId="1" applyNumberFormat="1" applyFont="1" applyBorder="1"/>
    <xf numFmtId="14" fontId="0" fillId="0" borderId="6" xfId="1" applyNumberFormat="1" applyFont="1" applyFill="1" applyBorder="1"/>
    <xf numFmtId="0" fontId="4" fillId="0" borderId="0" xfId="0" applyFont="1" applyFill="1"/>
    <xf numFmtId="0" fontId="2" fillId="0" borderId="4" xfId="0" applyFont="1" applyBorder="1"/>
    <xf numFmtId="0" fontId="0" fillId="0" borderId="4" xfId="0" applyBorder="1" applyAlignment="1">
      <alignment horizontal="left" wrapText="1"/>
    </xf>
    <xf numFmtId="164" fontId="0" fillId="0" borderId="4" xfId="1" applyNumberFormat="1" applyFont="1" applyBorder="1" applyAlignment="1">
      <alignment horizontal="left" wrapText="1"/>
    </xf>
    <xf numFmtId="0" fontId="5" fillId="0" borderId="0" xfId="0" applyFont="1"/>
    <xf numFmtId="164" fontId="5" fillId="0" borderId="0" xfId="0" applyNumberFormat="1" applyFont="1"/>
    <xf numFmtId="0" fontId="0" fillId="0" borderId="0" xfId="0" quotePrefix="1"/>
    <xf numFmtId="0" fontId="0" fillId="0" borderId="4" xfId="0" applyFill="1" applyBorder="1" applyAlignment="1">
      <alignment horizontal="left" wrapText="1"/>
    </xf>
    <xf numFmtId="164" fontId="0" fillId="0" borderId="4" xfId="1" applyNumberFormat="1" applyFont="1" applyFill="1" applyBorder="1" applyAlignment="1">
      <alignment horizontal="left" wrapText="1"/>
    </xf>
    <xf numFmtId="164" fontId="0" fillId="0" borderId="0" xfId="1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164" fontId="0" fillId="0" borderId="0" xfId="0" applyNumberFormat="1" applyFill="1" applyBorder="1"/>
    <xf numFmtId="164" fontId="0" fillId="0" borderId="0" xfId="1" applyNumberFormat="1" applyFont="1" applyFill="1" applyBorder="1"/>
    <xf numFmtId="164" fontId="0" fillId="0" borderId="2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/>
    <xf numFmtId="14" fontId="6" fillId="0" borderId="0" xfId="0" applyNumberFormat="1" applyFont="1"/>
    <xf numFmtId="2" fontId="6" fillId="0" borderId="0" xfId="0" applyNumberFormat="1" applyFont="1"/>
    <xf numFmtId="164" fontId="6" fillId="0" borderId="0" xfId="1" applyNumberFormat="1" applyFont="1"/>
    <xf numFmtId="164" fontId="6" fillId="0" borderId="0" xfId="0" applyNumberFormat="1" applyFont="1"/>
    <xf numFmtId="164" fontId="6" fillId="0" borderId="0" xfId="0" applyNumberFormat="1" applyFont="1" applyFill="1" applyBorder="1"/>
    <xf numFmtId="164" fontId="6" fillId="0" borderId="0" xfId="1" applyNumberFormat="1" applyFont="1" applyFill="1"/>
    <xf numFmtId="0" fontId="2" fillId="0" borderId="5" xfId="0" applyFont="1" applyBorder="1"/>
    <xf numFmtId="166" fontId="0" fillId="0" borderId="5" xfId="0" applyNumberFormat="1" applyBorder="1"/>
    <xf numFmtId="164" fontId="0" fillId="0" borderId="5" xfId="0" applyNumberForma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Fill="1" applyBorder="1"/>
    <xf numFmtId="0" fontId="6" fillId="0" borderId="0" xfId="0" applyFont="1" applyFill="1"/>
    <xf numFmtId="14" fontId="6" fillId="0" borderId="0" xfId="0" applyNumberFormat="1" applyFont="1" applyFill="1"/>
    <xf numFmtId="2" fontId="6" fillId="0" borderId="0" xfId="0" applyNumberFormat="1" applyFont="1" applyFill="1"/>
    <xf numFmtId="164" fontId="6" fillId="0" borderId="0" xfId="0" applyNumberFormat="1" applyFont="1" applyFill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0"/>
  <sheetViews>
    <sheetView tabSelected="1" topLeftCell="A27" zoomScaleNormal="100" workbookViewId="0">
      <selection activeCell="I50" sqref="I50"/>
    </sheetView>
  </sheetViews>
  <sheetFormatPr defaultRowHeight="14.4"/>
  <cols>
    <col min="1" max="1" width="36.33203125" customWidth="1"/>
    <col min="2" max="2" width="14.33203125" bestFit="1" customWidth="1"/>
    <col min="3" max="3" width="12.33203125" bestFit="1" customWidth="1"/>
    <col min="4" max="4" width="11.33203125" style="3" customWidth="1"/>
    <col min="5" max="5" width="14.6640625" style="3" bestFit="1" customWidth="1"/>
    <col min="6" max="6" width="16.33203125" bestFit="1" customWidth="1"/>
    <col min="7" max="8" width="13.33203125" bestFit="1" customWidth="1"/>
    <col min="9" max="9" width="15.88671875" style="44" customWidth="1"/>
    <col min="10" max="10" width="15" style="44" customWidth="1"/>
    <col min="11" max="11" width="15.109375" style="44" customWidth="1"/>
    <col min="12" max="12" width="12" style="44" customWidth="1"/>
    <col min="13" max="13" width="13.6640625" style="44" customWidth="1"/>
    <col min="14" max="14" width="11.5546875" style="44" customWidth="1"/>
    <col min="15" max="15" width="13.33203125" style="44" bestFit="1" customWidth="1"/>
    <col min="16" max="16" width="12.44140625" style="44" customWidth="1"/>
    <col min="17" max="17" width="13.33203125" style="44" bestFit="1" customWidth="1"/>
    <col min="18" max="18" width="12.44140625" style="44" customWidth="1"/>
    <col min="19" max="19" width="15.5546875" style="44" customWidth="1"/>
    <col min="20" max="20" width="12.109375" style="44" customWidth="1"/>
    <col min="21" max="21" width="14.33203125" style="44" customWidth="1"/>
    <col min="22" max="23" width="8.88671875" style="44"/>
  </cols>
  <sheetData>
    <row r="1" spans="1:21">
      <c r="A1" t="s">
        <v>44</v>
      </c>
      <c r="D1" s="3" t="s">
        <v>36</v>
      </c>
      <c r="E1" s="3" t="s">
        <v>37</v>
      </c>
      <c r="F1" t="s">
        <v>39</v>
      </c>
      <c r="G1" t="s">
        <v>38</v>
      </c>
    </row>
    <row r="2" spans="1:21" ht="15.6">
      <c r="A2" s="34" t="s">
        <v>45</v>
      </c>
      <c r="B2" s="14"/>
      <c r="C2" s="14"/>
      <c r="D2" s="33">
        <v>37188</v>
      </c>
      <c r="E2" s="33">
        <v>43465</v>
      </c>
      <c r="F2" s="2">
        <v>0.01</v>
      </c>
      <c r="G2" s="9">
        <f>(D2-E2)/365</f>
        <v>-17.197260273972603</v>
      </c>
    </row>
    <row r="3" spans="1:21">
      <c r="B3" s="14"/>
      <c r="C3" s="14"/>
      <c r="D3" s="16"/>
      <c r="E3" s="16"/>
    </row>
    <row r="4" spans="1:21">
      <c r="A4" s="7" t="s">
        <v>20</v>
      </c>
      <c r="B4" s="48">
        <v>43983223</v>
      </c>
      <c r="C4" s="49"/>
      <c r="D4" s="16"/>
      <c r="E4" s="16"/>
    </row>
    <row r="5" spans="1:21">
      <c r="A5" s="7" t="s">
        <v>21</v>
      </c>
      <c r="B5" s="48">
        <v>1883173</v>
      </c>
      <c r="C5" s="49"/>
      <c r="D5" s="16"/>
      <c r="E5" s="16"/>
      <c r="F5" s="8"/>
    </row>
    <row r="6" spans="1:21">
      <c r="A6" s="7" t="s">
        <v>17</v>
      </c>
      <c r="B6" s="50">
        <f>-ROUND(G2,2)</f>
        <v>17.2</v>
      </c>
      <c r="C6" s="51"/>
      <c r="E6" s="10"/>
      <c r="F6" s="11"/>
      <c r="G6" s="12"/>
    </row>
    <row r="7" spans="1:21" hidden="1">
      <c r="A7" s="13" t="s">
        <v>23</v>
      </c>
      <c r="B7" s="52">
        <v>0</v>
      </c>
      <c r="C7" s="53"/>
      <c r="E7" s="10"/>
      <c r="F7" s="11"/>
      <c r="G7" s="12"/>
    </row>
    <row r="9" spans="1:21" hidden="1"/>
    <row r="11" spans="1:21" ht="28.8">
      <c r="A11" s="35" t="s">
        <v>24</v>
      </c>
      <c r="B11" s="36"/>
      <c r="C11" s="36" t="s">
        <v>19</v>
      </c>
      <c r="D11" s="36" t="s">
        <v>18</v>
      </c>
      <c r="E11" s="37" t="s">
        <v>26</v>
      </c>
      <c r="F11" s="37" t="s">
        <v>27</v>
      </c>
      <c r="G11" s="37" t="s">
        <v>43</v>
      </c>
      <c r="H11" s="36" t="s">
        <v>46</v>
      </c>
      <c r="I11" s="41" t="s">
        <v>47</v>
      </c>
      <c r="J11" s="42" t="s">
        <v>48</v>
      </c>
      <c r="K11" s="45"/>
      <c r="L11" s="43"/>
      <c r="M11" s="45"/>
      <c r="N11" s="43"/>
      <c r="O11" s="45"/>
      <c r="P11" s="43"/>
      <c r="Q11" s="45"/>
      <c r="R11" s="43"/>
      <c r="S11" s="45"/>
      <c r="T11" s="43"/>
      <c r="U11" s="45"/>
    </row>
    <row r="12" spans="1:21">
      <c r="A12" t="s">
        <v>1</v>
      </c>
      <c r="B12" s="4">
        <v>0.49199999999999999</v>
      </c>
      <c r="C12">
        <v>100</v>
      </c>
      <c r="D12">
        <f t="shared" ref="D12:D25" si="0">IF(C12-$B$6&lt;0,C12+C12-$B$6,C12-$B$6)</f>
        <v>82.8</v>
      </c>
      <c r="E12" s="3">
        <f t="shared" ref="E12:E25" si="1">ROUND(B12*$B$4,0)</f>
        <v>21639746</v>
      </c>
      <c r="F12" s="3">
        <f>ROUND(B12*$B$5,0)</f>
        <v>926521</v>
      </c>
      <c r="G12" s="8">
        <f>E12-F12</f>
        <v>20713225</v>
      </c>
      <c r="H12" s="8">
        <f>E12/C12*-1</f>
        <v>-216397.46</v>
      </c>
      <c r="I12" s="46">
        <f>F12-H12</f>
        <v>1142918.46</v>
      </c>
      <c r="J12" s="47">
        <f>E12-I12</f>
        <v>20496827.539999999</v>
      </c>
      <c r="K12" s="46"/>
      <c r="L12" s="47"/>
      <c r="M12" s="46"/>
      <c r="N12" s="47"/>
      <c r="O12" s="46"/>
      <c r="P12" s="47"/>
      <c r="Q12" s="46"/>
      <c r="R12" s="47"/>
      <c r="S12" s="46"/>
      <c r="T12" s="47"/>
      <c r="U12" s="46"/>
    </row>
    <row r="13" spans="1:21">
      <c r="A13" t="s">
        <v>2</v>
      </c>
      <c r="B13" s="4">
        <v>1.2E-2</v>
      </c>
      <c r="C13">
        <v>50</v>
      </c>
      <c r="D13">
        <f t="shared" si="0"/>
        <v>32.799999999999997</v>
      </c>
      <c r="E13" s="3">
        <f t="shared" si="1"/>
        <v>527799</v>
      </c>
      <c r="F13" s="3">
        <f t="shared" ref="F13:F25" si="2">ROUND(B13*$B$5,0)</f>
        <v>22598</v>
      </c>
      <c r="G13" s="8">
        <f t="shared" ref="G13:G25" si="3">E13-F13</f>
        <v>505201</v>
      </c>
      <c r="H13" s="8">
        <f t="shared" ref="H13:H25" si="4">E13/C13*-1</f>
        <v>-10555.98</v>
      </c>
      <c r="I13" s="46">
        <f t="shared" ref="I13:I25" si="5">F13-H13</f>
        <v>33153.979999999996</v>
      </c>
      <c r="J13" s="47">
        <f t="shared" ref="J13:J25" si="6">E13-I13</f>
        <v>494645.02</v>
      </c>
      <c r="K13" s="46"/>
      <c r="L13" s="47"/>
      <c r="M13" s="46"/>
      <c r="N13" s="47"/>
      <c r="O13" s="46"/>
      <c r="P13" s="47"/>
      <c r="Q13" s="46"/>
      <c r="R13" s="47"/>
      <c r="S13" s="46"/>
      <c r="T13" s="47"/>
      <c r="U13" s="46"/>
    </row>
    <row r="14" spans="1:21">
      <c r="A14" t="s">
        <v>3</v>
      </c>
      <c r="B14" s="4">
        <v>8.0000000000000002E-3</v>
      </c>
      <c r="C14">
        <v>50</v>
      </c>
      <c r="D14">
        <f t="shared" si="0"/>
        <v>32.799999999999997</v>
      </c>
      <c r="E14" s="3">
        <f t="shared" si="1"/>
        <v>351866</v>
      </c>
      <c r="F14" s="3">
        <f t="shared" si="2"/>
        <v>15065</v>
      </c>
      <c r="G14" s="8">
        <f t="shared" si="3"/>
        <v>336801</v>
      </c>
      <c r="H14" s="8">
        <f t="shared" si="4"/>
        <v>-7037.32</v>
      </c>
      <c r="I14" s="46">
        <f t="shared" si="5"/>
        <v>22102.32</v>
      </c>
      <c r="J14" s="47">
        <f t="shared" si="6"/>
        <v>329763.68</v>
      </c>
      <c r="K14" s="46"/>
      <c r="L14" s="47"/>
      <c r="M14" s="46"/>
      <c r="N14" s="47"/>
      <c r="O14" s="46"/>
      <c r="P14" s="47"/>
      <c r="Q14" s="46"/>
      <c r="R14" s="47"/>
      <c r="S14" s="46"/>
      <c r="T14" s="47"/>
      <c r="U14" s="46"/>
    </row>
    <row r="15" spans="1:21">
      <c r="A15" t="s">
        <v>4</v>
      </c>
      <c r="B15" s="4">
        <v>0.2</v>
      </c>
      <c r="C15">
        <v>40</v>
      </c>
      <c r="D15">
        <f t="shared" si="0"/>
        <v>22.8</v>
      </c>
      <c r="E15" s="3">
        <f t="shared" si="1"/>
        <v>8796645</v>
      </c>
      <c r="F15" s="3">
        <f t="shared" si="2"/>
        <v>376635</v>
      </c>
      <c r="G15" s="8">
        <f t="shared" si="3"/>
        <v>8420010</v>
      </c>
      <c r="H15" s="8">
        <f t="shared" si="4"/>
        <v>-219916.125</v>
      </c>
      <c r="I15" s="46">
        <f t="shared" si="5"/>
        <v>596551.125</v>
      </c>
      <c r="J15" s="47">
        <f t="shared" si="6"/>
        <v>8200093.875</v>
      </c>
      <c r="K15" s="46"/>
      <c r="L15" s="47"/>
      <c r="M15" s="46"/>
      <c r="N15" s="47"/>
      <c r="O15" s="46"/>
      <c r="P15" s="47"/>
      <c r="Q15" s="46"/>
      <c r="R15" s="47"/>
      <c r="S15" s="46"/>
      <c r="T15" s="47"/>
      <c r="U15" s="46"/>
    </row>
    <row r="16" spans="1:21">
      <c r="A16" t="s">
        <v>5</v>
      </c>
      <c r="B16" s="4">
        <v>0.16500000000000001</v>
      </c>
      <c r="C16">
        <v>15</v>
      </c>
      <c r="D16">
        <f t="shared" si="0"/>
        <v>12.8</v>
      </c>
      <c r="E16" s="3">
        <f t="shared" si="1"/>
        <v>7257232</v>
      </c>
      <c r="F16" s="3">
        <f t="shared" si="2"/>
        <v>310724</v>
      </c>
      <c r="G16" s="8">
        <f t="shared" si="3"/>
        <v>6946508</v>
      </c>
      <c r="H16" s="8">
        <f t="shared" si="4"/>
        <v>-483815.46666666667</v>
      </c>
      <c r="I16" s="46">
        <f t="shared" si="5"/>
        <v>794539.46666666667</v>
      </c>
      <c r="J16" s="47">
        <f t="shared" si="6"/>
        <v>6462692.5333333332</v>
      </c>
      <c r="K16" s="46"/>
      <c r="L16" s="47"/>
      <c r="M16" s="46"/>
      <c r="N16" s="47"/>
      <c r="O16" s="46"/>
      <c r="P16" s="47"/>
      <c r="Q16" s="46"/>
      <c r="R16" s="47"/>
      <c r="S16" s="46"/>
      <c r="T16" s="47"/>
      <c r="U16" s="46"/>
    </row>
    <row r="17" spans="1:23">
      <c r="A17" t="s">
        <v>6</v>
      </c>
      <c r="B17" s="4">
        <v>3.0000000000000001E-3</v>
      </c>
      <c r="C17">
        <v>50</v>
      </c>
      <c r="D17">
        <f t="shared" si="0"/>
        <v>32.799999999999997</v>
      </c>
      <c r="E17" s="3">
        <f t="shared" si="1"/>
        <v>131950</v>
      </c>
      <c r="F17" s="3">
        <f t="shared" si="2"/>
        <v>5650</v>
      </c>
      <c r="G17" s="8">
        <f t="shared" si="3"/>
        <v>126300</v>
      </c>
      <c r="H17" s="8">
        <f t="shared" si="4"/>
        <v>-2639</v>
      </c>
      <c r="I17" s="46">
        <f t="shared" si="5"/>
        <v>8289</v>
      </c>
      <c r="J17" s="47">
        <f t="shared" si="6"/>
        <v>123661</v>
      </c>
      <c r="K17" s="46"/>
      <c r="L17" s="47"/>
      <c r="M17" s="46"/>
      <c r="N17" s="47"/>
      <c r="O17" s="46"/>
      <c r="P17" s="47"/>
      <c r="Q17" s="46"/>
      <c r="R17" s="47"/>
      <c r="S17" s="46"/>
      <c r="T17" s="47"/>
      <c r="U17" s="46"/>
    </row>
    <row r="18" spans="1:23">
      <c r="A18" t="s">
        <v>7</v>
      </c>
      <c r="B18" s="4">
        <v>2E-3</v>
      </c>
      <c r="C18">
        <v>50</v>
      </c>
      <c r="D18">
        <f t="shared" si="0"/>
        <v>32.799999999999997</v>
      </c>
      <c r="E18" s="3">
        <f t="shared" si="1"/>
        <v>87966</v>
      </c>
      <c r="F18" s="3">
        <f t="shared" si="2"/>
        <v>3766</v>
      </c>
      <c r="G18" s="8">
        <f t="shared" si="3"/>
        <v>84200</v>
      </c>
      <c r="H18" s="8">
        <f t="shared" si="4"/>
        <v>-1759.32</v>
      </c>
      <c r="I18" s="46">
        <f t="shared" si="5"/>
        <v>5525.32</v>
      </c>
      <c r="J18" s="47">
        <f t="shared" si="6"/>
        <v>82440.679999999993</v>
      </c>
      <c r="K18" s="46"/>
      <c r="L18" s="47"/>
      <c r="M18" s="46"/>
      <c r="N18" s="47"/>
      <c r="O18" s="46"/>
      <c r="P18" s="47"/>
      <c r="Q18" s="46"/>
      <c r="R18" s="47"/>
      <c r="S18" s="46"/>
      <c r="T18" s="47"/>
      <c r="U18" s="46"/>
    </row>
    <row r="19" spans="1:23" hidden="1">
      <c r="A19" s="31" t="s">
        <v>8</v>
      </c>
      <c r="B19" s="4">
        <v>0</v>
      </c>
      <c r="C19">
        <v>30</v>
      </c>
      <c r="D19">
        <f t="shared" si="0"/>
        <v>12.8</v>
      </c>
      <c r="E19" s="3">
        <f t="shared" si="1"/>
        <v>0</v>
      </c>
      <c r="F19" s="3">
        <f t="shared" si="2"/>
        <v>0</v>
      </c>
      <c r="G19" s="8">
        <f t="shared" si="3"/>
        <v>0</v>
      </c>
      <c r="H19" s="8">
        <f t="shared" si="4"/>
        <v>0</v>
      </c>
      <c r="I19" s="46">
        <f t="shared" si="5"/>
        <v>0</v>
      </c>
      <c r="J19" s="47">
        <f t="shared" si="6"/>
        <v>0</v>
      </c>
      <c r="K19" s="46"/>
      <c r="L19" s="47"/>
      <c r="M19" s="46"/>
      <c r="N19" s="47"/>
      <c r="O19" s="46"/>
      <c r="P19" s="47"/>
      <c r="Q19" s="46"/>
      <c r="R19" s="47"/>
      <c r="S19" s="46"/>
      <c r="T19" s="47"/>
      <c r="U19" s="46"/>
    </row>
    <row r="20" spans="1:23">
      <c r="A20" t="s">
        <v>8</v>
      </c>
      <c r="B20" s="4">
        <v>3.5000000000000003E-2</v>
      </c>
      <c r="C20">
        <v>30</v>
      </c>
      <c r="D20">
        <f t="shared" si="0"/>
        <v>12.8</v>
      </c>
      <c r="E20" s="3">
        <f t="shared" si="1"/>
        <v>1539413</v>
      </c>
      <c r="F20" s="3">
        <f t="shared" si="2"/>
        <v>65911</v>
      </c>
      <c r="G20" s="8">
        <f t="shared" si="3"/>
        <v>1473502</v>
      </c>
      <c r="H20" s="8">
        <f t="shared" si="4"/>
        <v>-51313.76666666667</v>
      </c>
      <c r="I20" s="46">
        <f t="shared" si="5"/>
        <v>117224.76666666666</v>
      </c>
      <c r="J20" s="47">
        <f t="shared" si="6"/>
        <v>1422188.2333333334</v>
      </c>
      <c r="K20" s="46"/>
      <c r="L20" s="47"/>
      <c r="M20" s="46"/>
      <c r="N20" s="47"/>
      <c r="O20" s="46"/>
      <c r="P20" s="47"/>
      <c r="Q20" s="46"/>
      <c r="R20" s="47"/>
      <c r="S20" s="46"/>
      <c r="T20" s="47"/>
      <c r="U20" s="46"/>
    </row>
    <row r="21" spans="1:23" s="14" customFormat="1">
      <c r="A21" t="s">
        <v>9</v>
      </c>
      <c r="B21" s="4">
        <v>0.05</v>
      </c>
      <c r="C21">
        <v>40</v>
      </c>
      <c r="D21">
        <f t="shared" si="0"/>
        <v>22.8</v>
      </c>
      <c r="E21" s="3">
        <f t="shared" ref="E21" si="7">ROUND(B21*$B$4,0)</f>
        <v>2199161</v>
      </c>
      <c r="F21" s="3">
        <f t="shared" ref="F21" si="8">ROUND(B21*$B$5,0)</f>
        <v>94159</v>
      </c>
      <c r="G21" s="8">
        <f t="shared" si="3"/>
        <v>2105002</v>
      </c>
      <c r="H21" s="8">
        <f t="shared" si="4"/>
        <v>-54979.025000000001</v>
      </c>
      <c r="I21" s="46">
        <f t="shared" si="5"/>
        <v>149138.02499999999</v>
      </c>
      <c r="J21" s="47">
        <f t="shared" si="6"/>
        <v>2050022.9750000001</v>
      </c>
      <c r="K21" s="46"/>
      <c r="L21" s="47"/>
      <c r="M21" s="46"/>
      <c r="N21" s="47"/>
      <c r="O21" s="46"/>
      <c r="P21" s="47"/>
      <c r="Q21" s="46"/>
      <c r="R21" s="47"/>
      <c r="S21" s="46"/>
      <c r="T21" s="47"/>
      <c r="U21" s="46"/>
      <c r="V21" s="44"/>
      <c r="W21" s="44"/>
    </row>
    <row r="22" spans="1:23">
      <c r="A22" s="14" t="s">
        <v>10</v>
      </c>
      <c r="B22" s="15">
        <v>3.0000000000000001E-3</v>
      </c>
      <c r="C22" s="14">
        <v>25</v>
      </c>
      <c r="D22">
        <f t="shared" si="0"/>
        <v>7.8000000000000007</v>
      </c>
      <c r="E22" s="16">
        <f t="shared" si="1"/>
        <v>131950</v>
      </c>
      <c r="F22" s="3">
        <f t="shared" si="2"/>
        <v>5650</v>
      </c>
      <c r="G22" s="8">
        <f t="shared" si="3"/>
        <v>126300</v>
      </c>
      <c r="H22" s="8">
        <f t="shared" si="4"/>
        <v>-5278</v>
      </c>
      <c r="I22" s="46">
        <f t="shared" si="5"/>
        <v>10928</v>
      </c>
      <c r="J22" s="47">
        <f t="shared" si="6"/>
        <v>121022</v>
      </c>
      <c r="K22" s="46"/>
      <c r="L22" s="47"/>
      <c r="M22" s="46"/>
      <c r="N22" s="47"/>
      <c r="O22" s="46"/>
      <c r="P22" s="47"/>
      <c r="Q22" s="46"/>
      <c r="R22" s="47"/>
      <c r="S22" s="46"/>
      <c r="T22" s="47"/>
      <c r="U22" s="46"/>
    </row>
    <row r="23" spans="1:23">
      <c r="A23" t="s">
        <v>11</v>
      </c>
      <c r="B23" s="4">
        <v>3.0000000000000001E-3</v>
      </c>
      <c r="C23">
        <v>25</v>
      </c>
      <c r="D23">
        <f t="shared" si="0"/>
        <v>7.8000000000000007</v>
      </c>
      <c r="E23" s="3">
        <f t="shared" si="1"/>
        <v>131950</v>
      </c>
      <c r="F23" s="3">
        <f t="shared" si="2"/>
        <v>5650</v>
      </c>
      <c r="G23" s="8">
        <f t="shared" si="3"/>
        <v>126300</v>
      </c>
      <c r="H23" s="8">
        <f t="shared" si="4"/>
        <v>-5278</v>
      </c>
      <c r="I23" s="46">
        <f t="shared" si="5"/>
        <v>10928</v>
      </c>
      <c r="J23" s="47">
        <f t="shared" si="6"/>
        <v>121022</v>
      </c>
      <c r="K23" s="46"/>
      <c r="L23" s="47"/>
      <c r="M23" s="46"/>
      <c r="N23" s="47"/>
      <c r="O23" s="46"/>
      <c r="P23" s="47"/>
      <c r="Q23" s="46"/>
      <c r="R23" s="47"/>
      <c r="S23" s="46"/>
      <c r="T23" s="47"/>
      <c r="U23" s="46"/>
    </row>
    <row r="24" spans="1:23">
      <c r="A24" t="s">
        <v>12</v>
      </c>
      <c r="B24" s="4">
        <v>2.4E-2</v>
      </c>
      <c r="C24">
        <v>15</v>
      </c>
      <c r="D24">
        <f t="shared" si="0"/>
        <v>12.8</v>
      </c>
      <c r="E24" s="3">
        <f t="shared" si="1"/>
        <v>1055597</v>
      </c>
      <c r="F24" s="3">
        <f t="shared" si="2"/>
        <v>45196</v>
      </c>
      <c r="G24" s="8">
        <f t="shared" si="3"/>
        <v>1010401</v>
      </c>
      <c r="H24" s="8">
        <f t="shared" si="4"/>
        <v>-70373.133333333331</v>
      </c>
      <c r="I24" s="46">
        <f t="shared" si="5"/>
        <v>115569.13333333333</v>
      </c>
      <c r="J24" s="47">
        <f t="shared" si="6"/>
        <v>940027.8666666667</v>
      </c>
      <c r="K24" s="46"/>
      <c r="L24" s="47"/>
      <c r="M24" s="46"/>
      <c r="N24" s="47"/>
      <c r="O24" s="46"/>
      <c r="P24" s="47"/>
      <c r="Q24" s="46"/>
      <c r="R24" s="47"/>
      <c r="S24" s="46"/>
      <c r="T24" s="47"/>
      <c r="U24" s="46"/>
    </row>
    <row r="25" spans="1:23">
      <c r="A25" s="17" t="s">
        <v>13</v>
      </c>
      <c r="B25" s="18">
        <v>3.0000000000000001E-3</v>
      </c>
      <c r="C25" s="17">
        <v>50</v>
      </c>
      <c r="D25" s="17">
        <f t="shared" si="0"/>
        <v>32.799999999999997</v>
      </c>
      <c r="E25" s="19">
        <f t="shared" si="1"/>
        <v>131950</v>
      </c>
      <c r="F25" s="19">
        <f t="shared" si="2"/>
        <v>5650</v>
      </c>
      <c r="G25" s="22">
        <f t="shared" si="3"/>
        <v>126300</v>
      </c>
      <c r="H25" s="8">
        <f t="shared" si="4"/>
        <v>-2639</v>
      </c>
      <c r="I25" s="20">
        <f t="shared" si="5"/>
        <v>8289</v>
      </c>
      <c r="J25" s="19">
        <f t="shared" si="6"/>
        <v>123661</v>
      </c>
      <c r="K25" s="46"/>
      <c r="L25" s="47"/>
      <c r="M25" s="46"/>
      <c r="N25" s="47"/>
      <c r="O25" s="46"/>
      <c r="P25" s="47"/>
      <c r="Q25" s="46"/>
      <c r="R25" s="47"/>
      <c r="S25" s="46"/>
      <c r="T25" s="47"/>
      <c r="U25" s="46"/>
    </row>
    <row r="26" spans="1:23">
      <c r="B26" s="6">
        <f>SUM(B12:B25)</f>
        <v>1</v>
      </c>
      <c r="C26" s="6"/>
      <c r="D26" s="14"/>
      <c r="E26" s="16">
        <f>SUM(E12:E25)</f>
        <v>43983225</v>
      </c>
      <c r="F26" s="16">
        <f>SUM(F12:F25)</f>
        <v>1883175</v>
      </c>
      <c r="G26" s="16">
        <f>SUM(G12:G25)</f>
        <v>42100050</v>
      </c>
      <c r="H26" s="23">
        <f>SUM(H12:H25)</f>
        <v>-1131981.5966666667</v>
      </c>
      <c r="I26" s="47">
        <f>SUM(I12:I25)</f>
        <v>3015156.5966666662</v>
      </c>
      <c r="J26" s="46">
        <f>SUM(J12:J25)</f>
        <v>40968068.403333336</v>
      </c>
      <c r="K26" s="47"/>
      <c r="L26" s="46"/>
      <c r="M26" s="47"/>
      <c r="N26" s="46"/>
      <c r="O26" s="47"/>
      <c r="P26" s="46"/>
      <c r="Q26" s="47"/>
      <c r="R26" s="46"/>
      <c r="S26" s="47"/>
      <c r="T26" s="46"/>
      <c r="U26" s="47"/>
    </row>
    <row r="27" spans="1:23">
      <c r="D27" s="16"/>
      <c r="E27" s="16"/>
      <c r="F27" s="14"/>
      <c r="G27" s="14"/>
      <c r="H27" s="14"/>
    </row>
    <row r="28" spans="1:23">
      <c r="F28" s="5"/>
    </row>
    <row r="30" spans="1:23" ht="28.8" hidden="1">
      <c r="A30" s="35" t="s">
        <v>24</v>
      </c>
      <c r="B30" s="36" t="s">
        <v>25</v>
      </c>
      <c r="C30" s="36" t="s">
        <v>19</v>
      </c>
      <c r="D30" s="36" t="s">
        <v>18</v>
      </c>
      <c r="E30" s="37" t="s">
        <v>26</v>
      </c>
      <c r="F30" s="37" t="s">
        <v>27</v>
      </c>
      <c r="G30" s="37" t="s">
        <v>28</v>
      </c>
      <c r="H30" s="36" t="s">
        <v>29</v>
      </c>
      <c r="I30" s="45"/>
      <c r="J30" s="43"/>
      <c r="K30" s="45"/>
      <c r="L30" s="43"/>
      <c r="M30" s="45"/>
      <c r="N30" s="43"/>
      <c r="O30" s="45"/>
      <c r="P30" s="43"/>
      <c r="Q30" s="45"/>
      <c r="R30" s="43"/>
      <c r="S30" s="45"/>
      <c r="T30" s="43"/>
      <c r="U30" s="45"/>
    </row>
    <row r="31" spans="1:23" hidden="1">
      <c r="A31" t="s">
        <v>1</v>
      </c>
      <c r="C31">
        <v>100</v>
      </c>
      <c r="D31">
        <f>IF(C31-ROUND(($E$2-B31)/365,2)&lt;0,0,C31-ROUND(($E$2-B31)/365,2))</f>
        <v>0</v>
      </c>
      <c r="F31" s="8"/>
      <c r="G31" s="8">
        <f>SUM(E31:F31)</f>
        <v>0</v>
      </c>
      <c r="H31" s="8"/>
      <c r="I31" s="45"/>
      <c r="J31" s="43"/>
      <c r="K31" s="45"/>
      <c r="L31" s="43"/>
      <c r="M31" s="45"/>
      <c r="N31" s="43"/>
      <c r="O31" s="45"/>
      <c r="P31" s="43"/>
      <c r="Q31" s="45"/>
      <c r="R31" s="43"/>
      <c r="S31" s="45"/>
      <c r="T31" s="43"/>
      <c r="U31" s="45"/>
    </row>
    <row r="32" spans="1:23" hidden="1">
      <c r="A32" t="s">
        <v>22</v>
      </c>
      <c r="C32">
        <v>50</v>
      </c>
      <c r="D32">
        <f t="shared" ref="D32:D47" si="9">IF(C32-ROUND(($E$2-B32)/365,2)&lt;0,0,C32-ROUND(($E$2-B32)/365,2))</f>
        <v>0</v>
      </c>
      <c r="F32" s="3"/>
      <c r="G32" s="8">
        <f t="shared" ref="G32:G47" si="10">SUM(E32:F32)</f>
        <v>0</v>
      </c>
      <c r="H32" s="8"/>
      <c r="I32" s="45"/>
      <c r="J32" s="43"/>
      <c r="K32" s="45"/>
      <c r="L32" s="43"/>
      <c r="M32" s="45"/>
      <c r="N32" s="43"/>
      <c r="O32" s="45"/>
      <c r="P32" s="43"/>
      <c r="Q32" s="45"/>
      <c r="R32" s="43"/>
      <c r="S32" s="45"/>
      <c r="T32" s="43"/>
      <c r="U32" s="45"/>
    </row>
    <row r="33" spans="1:23" hidden="1">
      <c r="A33" t="s">
        <v>30</v>
      </c>
      <c r="B33" s="21"/>
      <c r="C33">
        <v>50</v>
      </c>
      <c r="D33">
        <f>IF(C33-ROUND(($E$2-B33)/365,2)&lt;0,0,C33-ROUND(($E$2-B33)/365,2))</f>
        <v>0</v>
      </c>
      <c r="F33" s="3"/>
      <c r="G33" s="8">
        <f t="shared" si="10"/>
        <v>0</v>
      </c>
      <c r="H33" s="8"/>
      <c r="I33" s="45"/>
      <c r="J33" s="43"/>
      <c r="K33" s="45"/>
      <c r="L33" s="43"/>
      <c r="M33" s="45"/>
      <c r="N33" s="43"/>
      <c r="O33" s="45"/>
      <c r="P33" s="43"/>
      <c r="Q33" s="45"/>
      <c r="R33" s="43"/>
      <c r="S33" s="45"/>
      <c r="T33" s="43"/>
      <c r="U33" s="45"/>
    </row>
    <row r="34" spans="1:23" hidden="1">
      <c r="A34" t="s">
        <v>31</v>
      </c>
      <c r="B34" s="21"/>
      <c r="C34">
        <v>50</v>
      </c>
      <c r="D34">
        <f>IF(C34-ROUND(($E$2-B34)/365,2)&lt;0,0,C34-ROUND(($E$2-B34)/365,2))</f>
        <v>0</v>
      </c>
      <c r="F34" s="3"/>
      <c r="G34" s="8">
        <f t="shared" si="10"/>
        <v>0</v>
      </c>
      <c r="H34" s="8"/>
      <c r="I34" s="45"/>
      <c r="J34" s="43"/>
      <c r="K34" s="45"/>
      <c r="L34" s="43"/>
      <c r="M34" s="45"/>
      <c r="N34" s="43"/>
      <c r="O34" s="45"/>
      <c r="P34" s="43"/>
      <c r="Q34" s="45"/>
      <c r="R34" s="43"/>
      <c r="S34" s="45"/>
      <c r="T34" s="43"/>
      <c r="U34" s="45"/>
    </row>
    <row r="35" spans="1:23" hidden="1">
      <c r="A35" t="s">
        <v>32</v>
      </c>
      <c r="B35" s="21"/>
      <c r="C35">
        <v>50</v>
      </c>
      <c r="D35">
        <f>IF(C35-ROUND(($E$2-B35)/365,2)&lt;0,0,C35-ROUND(($E$2-B35)/365,2))</f>
        <v>0</v>
      </c>
      <c r="F35" s="3"/>
      <c r="G35" s="8">
        <f t="shared" si="10"/>
        <v>0</v>
      </c>
      <c r="H35" s="8"/>
      <c r="I35" s="45"/>
      <c r="J35" s="43"/>
      <c r="K35" s="45"/>
      <c r="L35" s="43"/>
      <c r="M35" s="45"/>
      <c r="N35" s="43"/>
      <c r="O35" s="45"/>
      <c r="P35" s="43"/>
      <c r="Q35" s="45"/>
      <c r="R35" s="43"/>
      <c r="S35" s="45"/>
      <c r="T35" s="43"/>
      <c r="U35" s="45"/>
    </row>
    <row r="36" spans="1:23" hidden="1">
      <c r="A36" t="s">
        <v>33</v>
      </c>
      <c r="B36" s="21"/>
      <c r="C36">
        <v>50</v>
      </c>
      <c r="D36">
        <f>IF(C36-ROUND(($E$2-B36)/365,2)&lt;0,0,C36-ROUND(($E$2-B36)/365,2))</f>
        <v>0</v>
      </c>
      <c r="F36" s="3"/>
      <c r="G36" s="8">
        <f t="shared" si="10"/>
        <v>0</v>
      </c>
      <c r="H36" s="8"/>
      <c r="I36" s="45"/>
      <c r="J36" s="43"/>
      <c r="K36" s="45"/>
      <c r="L36" s="43"/>
      <c r="M36" s="45"/>
      <c r="N36" s="43"/>
      <c r="O36" s="45"/>
      <c r="P36" s="43"/>
      <c r="Q36" s="45"/>
      <c r="R36" s="43"/>
      <c r="S36" s="45"/>
      <c r="T36" s="43"/>
      <c r="U36" s="45"/>
    </row>
    <row r="37" spans="1:23" hidden="1">
      <c r="A37" t="s">
        <v>3</v>
      </c>
      <c r="C37">
        <v>50</v>
      </c>
      <c r="D37">
        <f t="shared" si="9"/>
        <v>0</v>
      </c>
      <c r="F37" s="3"/>
      <c r="G37" s="8">
        <f t="shared" si="10"/>
        <v>0</v>
      </c>
      <c r="H37" s="8"/>
      <c r="I37" s="45"/>
      <c r="J37" s="43"/>
      <c r="K37" s="45"/>
      <c r="L37" s="43"/>
      <c r="M37" s="45"/>
      <c r="N37" s="43"/>
      <c r="O37" s="45"/>
      <c r="P37" s="43"/>
      <c r="Q37" s="45"/>
      <c r="R37" s="43"/>
      <c r="S37" s="45"/>
      <c r="T37" s="43"/>
      <c r="U37" s="45"/>
    </row>
    <row r="38" spans="1:23" hidden="1">
      <c r="A38" t="s">
        <v>34</v>
      </c>
      <c r="B38" s="21"/>
      <c r="C38">
        <v>50</v>
      </c>
      <c r="D38">
        <f t="shared" si="9"/>
        <v>0</v>
      </c>
      <c r="F38" s="3"/>
      <c r="G38" s="8">
        <f t="shared" si="10"/>
        <v>0</v>
      </c>
      <c r="H38" s="8"/>
      <c r="I38" s="45"/>
      <c r="J38" s="43"/>
      <c r="K38" s="45"/>
      <c r="L38" s="43"/>
      <c r="M38" s="45"/>
      <c r="N38" s="43"/>
      <c r="O38" s="45"/>
      <c r="P38" s="43"/>
      <c r="Q38" s="45"/>
      <c r="R38" s="43"/>
      <c r="S38" s="45"/>
      <c r="T38" s="43"/>
      <c r="U38" s="45"/>
    </row>
    <row r="39" spans="1:23" hidden="1">
      <c r="A39" t="s">
        <v>35</v>
      </c>
      <c r="B39" s="21"/>
      <c r="C39">
        <v>30</v>
      </c>
      <c r="D39">
        <f>IF(C39-ROUND(($E$2-B39)/365,2)&lt;0,0,C39-ROUND(($E$2-B39)/365,2))</f>
        <v>0</v>
      </c>
      <c r="F39" s="3"/>
      <c r="G39" s="8">
        <f t="shared" si="10"/>
        <v>0</v>
      </c>
      <c r="H39" s="8"/>
      <c r="I39" s="45"/>
      <c r="J39" s="43"/>
      <c r="K39" s="45"/>
      <c r="L39" s="43"/>
      <c r="M39" s="45"/>
      <c r="N39" s="43"/>
      <c r="O39" s="45"/>
      <c r="P39" s="43"/>
      <c r="Q39" s="45"/>
      <c r="R39" s="43"/>
      <c r="S39" s="45"/>
      <c r="T39" s="43"/>
      <c r="U39" s="45"/>
    </row>
    <row r="40" spans="1:23" hidden="1">
      <c r="A40" t="s">
        <v>4</v>
      </c>
      <c r="C40">
        <v>40</v>
      </c>
      <c r="D40">
        <f t="shared" si="9"/>
        <v>0</v>
      </c>
      <c r="F40" s="3"/>
      <c r="G40" s="8">
        <f t="shared" si="10"/>
        <v>0</v>
      </c>
      <c r="H40" s="8"/>
      <c r="I40" s="45"/>
      <c r="J40" s="43"/>
      <c r="K40" s="45"/>
      <c r="L40" s="43"/>
      <c r="M40" s="45"/>
      <c r="N40" s="43"/>
      <c r="O40" s="45"/>
      <c r="P40" s="43"/>
      <c r="Q40" s="45"/>
      <c r="R40" s="43"/>
      <c r="S40" s="45"/>
      <c r="T40" s="43"/>
      <c r="U40" s="45"/>
    </row>
    <row r="41" spans="1:23">
      <c r="A41" s="57" t="s">
        <v>49</v>
      </c>
      <c r="B41" s="58">
        <v>42005</v>
      </c>
      <c r="C41" s="57">
        <v>15</v>
      </c>
      <c r="D41" s="59">
        <f t="shared" si="9"/>
        <v>11</v>
      </c>
      <c r="E41" s="60">
        <v>611537</v>
      </c>
      <c r="F41" s="63">
        <v>46877</v>
      </c>
      <c r="G41" s="75">
        <v>554861</v>
      </c>
      <c r="H41" s="75">
        <f>E41/C41*-1</f>
        <v>-40769.133333333331</v>
      </c>
      <c r="I41" s="62">
        <f>F41-H41</f>
        <v>87646.133333333331</v>
      </c>
      <c r="J41" s="43">
        <f>E41-I41</f>
        <v>523890.8666666667</v>
      </c>
      <c r="K41" s="46"/>
      <c r="L41" s="43"/>
      <c r="M41" s="46"/>
      <c r="N41" s="43"/>
      <c r="O41" s="46"/>
      <c r="P41" s="43"/>
      <c r="Q41" s="46"/>
      <c r="R41" s="43"/>
      <c r="S41" s="46"/>
      <c r="T41" s="43"/>
      <c r="U41" s="46"/>
    </row>
    <row r="42" spans="1:23">
      <c r="A42" s="57" t="s">
        <v>50</v>
      </c>
      <c r="B42" s="58">
        <v>42005</v>
      </c>
      <c r="C42" s="57">
        <v>10</v>
      </c>
      <c r="D42" s="59">
        <f t="shared" si="9"/>
        <v>6</v>
      </c>
      <c r="E42" s="60">
        <v>504258</v>
      </c>
      <c r="F42" s="63">
        <v>55474</v>
      </c>
      <c r="G42" s="75">
        <v>458583</v>
      </c>
      <c r="H42" s="75">
        <f t="shared" ref="H42:H47" si="11">E42/C42*-1</f>
        <v>-50425.8</v>
      </c>
      <c r="I42" s="62">
        <f t="shared" ref="I42:I47" si="12">F42-H42</f>
        <v>105899.8</v>
      </c>
      <c r="J42" s="43">
        <f t="shared" ref="J42:J47" si="13">E42-I42</f>
        <v>398358.2</v>
      </c>
      <c r="K42" s="46"/>
      <c r="L42" s="43"/>
      <c r="M42" s="46"/>
      <c r="N42" s="43"/>
      <c r="O42" s="46"/>
      <c r="P42" s="43"/>
      <c r="Q42" s="46"/>
      <c r="R42" s="43"/>
      <c r="S42" s="46"/>
      <c r="T42" s="43"/>
      <c r="U42" s="46"/>
    </row>
    <row r="43" spans="1:23">
      <c r="A43" s="57" t="s">
        <v>51</v>
      </c>
      <c r="B43" s="58">
        <v>42278</v>
      </c>
      <c r="C43" s="57">
        <v>10</v>
      </c>
      <c r="D43" s="59">
        <f t="shared" si="9"/>
        <v>6.75</v>
      </c>
      <c r="E43" s="60">
        <v>648475</v>
      </c>
      <c r="F43" s="63">
        <v>81192</v>
      </c>
      <c r="G43" s="75">
        <v>502436</v>
      </c>
      <c r="H43" s="75">
        <f t="shared" si="11"/>
        <v>-64847.5</v>
      </c>
      <c r="I43" s="62">
        <f t="shared" si="12"/>
        <v>146039.5</v>
      </c>
      <c r="J43" s="43">
        <f t="shared" si="13"/>
        <v>502435.5</v>
      </c>
      <c r="K43" s="46"/>
      <c r="L43" s="43"/>
      <c r="M43" s="46"/>
      <c r="N43" s="43"/>
      <c r="O43" s="46"/>
      <c r="P43" s="43"/>
      <c r="Q43" s="46"/>
      <c r="R43" s="43"/>
      <c r="S43" s="46"/>
      <c r="T43" s="43"/>
      <c r="U43" s="46"/>
    </row>
    <row r="44" spans="1:23" s="14" customFormat="1">
      <c r="A44" s="72" t="s">
        <v>52</v>
      </c>
      <c r="B44" s="73">
        <v>38353</v>
      </c>
      <c r="C44" s="72">
        <v>25</v>
      </c>
      <c r="D44" s="74">
        <f t="shared" si="9"/>
        <v>10.99</v>
      </c>
      <c r="E44" s="63">
        <v>1245359</v>
      </c>
      <c r="F44" s="63">
        <v>398512</v>
      </c>
      <c r="G44" s="75">
        <v>846847</v>
      </c>
      <c r="H44" s="75">
        <f t="shared" si="11"/>
        <v>-49814.36</v>
      </c>
      <c r="I44" s="62">
        <f t="shared" si="12"/>
        <v>448326.36</v>
      </c>
      <c r="J44" s="43">
        <f t="shared" si="13"/>
        <v>797032.64</v>
      </c>
      <c r="K44" s="46"/>
      <c r="L44" s="43"/>
      <c r="M44" s="46"/>
      <c r="N44" s="43"/>
      <c r="O44" s="46"/>
      <c r="P44" s="43"/>
      <c r="Q44" s="46"/>
      <c r="R44" s="43"/>
      <c r="S44" s="46"/>
      <c r="T44" s="43"/>
      <c r="U44" s="46"/>
      <c r="V44" s="44"/>
      <c r="W44" s="44"/>
    </row>
    <row r="45" spans="1:23">
      <c r="A45" s="57" t="s">
        <v>53</v>
      </c>
      <c r="B45" s="58">
        <v>43100</v>
      </c>
      <c r="C45" s="57">
        <v>10</v>
      </c>
      <c r="D45" s="59">
        <f t="shared" si="9"/>
        <v>9</v>
      </c>
      <c r="E45" s="63">
        <v>94708</v>
      </c>
      <c r="F45" s="60">
        <v>17479</v>
      </c>
      <c r="G45" s="61">
        <f t="shared" ref="G42:G47" si="14">E45+H45*(C45-D45)</f>
        <v>85237.2</v>
      </c>
      <c r="H45" s="61">
        <f t="shared" si="11"/>
        <v>-9470.7999999999993</v>
      </c>
      <c r="I45" s="62">
        <f t="shared" si="12"/>
        <v>26949.8</v>
      </c>
      <c r="J45" s="43">
        <f t="shared" si="13"/>
        <v>67758.2</v>
      </c>
      <c r="K45" s="46"/>
      <c r="L45" s="43"/>
      <c r="M45" s="46"/>
      <c r="N45" s="43"/>
      <c r="O45" s="46"/>
      <c r="P45" s="43"/>
      <c r="Q45" s="46"/>
      <c r="R45" s="43"/>
      <c r="S45" s="46"/>
      <c r="T45" s="43"/>
      <c r="U45" s="46"/>
    </row>
    <row r="46" spans="1:23">
      <c r="A46" s="57" t="s">
        <v>54</v>
      </c>
      <c r="B46" s="58">
        <v>43009</v>
      </c>
      <c r="C46" s="57">
        <v>50</v>
      </c>
      <c r="D46" s="59">
        <f t="shared" si="9"/>
        <v>48.75</v>
      </c>
      <c r="E46" s="63">
        <v>2621293</v>
      </c>
      <c r="F46" s="60">
        <v>17475</v>
      </c>
      <c r="G46" s="61">
        <f t="shared" si="14"/>
        <v>2555760.6749999998</v>
      </c>
      <c r="H46" s="61">
        <f t="shared" si="11"/>
        <v>-52425.86</v>
      </c>
      <c r="I46" s="62">
        <f t="shared" si="12"/>
        <v>69900.86</v>
      </c>
      <c r="J46" s="43">
        <f t="shared" si="13"/>
        <v>2551392.14</v>
      </c>
      <c r="K46" s="46"/>
      <c r="L46" s="43"/>
      <c r="M46" s="46"/>
      <c r="N46" s="43"/>
      <c r="O46" s="46"/>
      <c r="P46" s="43"/>
      <c r="Q46" s="46"/>
      <c r="R46" s="43"/>
      <c r="S46" s="46"/>
      <c r="T46" s="43"/>
      <c r="U46" s="46"/>
    </row>
    <row r="47" spans="1:23">
      <c r="A47" s="57" t="s">
        <v>55</v>
      </c>
      <c r="B47" s="58">
        <v>43281</v>
      </c>
      <c r="C47" s="57">
        <v>10</v>
      </c>
      <c r="D47" s="59">
        <f t="shared" si="9"/>
        <v>9.5</v>
      </c>
      <c r="E47" s="63">
        <v>154282</v>
      </c>
      <c r="F47" s="60">
        <v>5143</v>
      </c>
      <c r="G47" s="61">
        <f t="shared" si="14"/>
        <v>146567.9</v>
      </c>
      <c r="H47" s="61">
        <f t="shared" si="11"/>
        <v>-15428.2</v>
      </c>
      <c r="I47" s="62">
        <f t="shared" si="12"/>
        <v>20571.2</v>
      </c>
      <c r="J47" s="43">
        <f t="shared" si="13"/>
        <v>133710.79999999999</v>
      </c>
      <c r="K47" s="46"/>
      <c r="L47" s="43"/>
      <c r="M47" s="46"/>
      <c r="N47" s="43"/>
      <c r="O47" s="46"/>
      <c r="P47" s="43"/>
      <c r="Q47" s="46"/>
      <c r="R47" s="43"/>
      <c r="S47" s="46"/>
      <c r="T47" s="43"/>
      <c r="U47" s="46"/>
    </row>
    <row r="48" spans="1:23">
      <c r="A48" s="64"/>
      <c r="B48" s="65"/>
      <c r="C48" s="65"/>
      <c r="D48" s="32"/>
      <c r="E48" s="32">
        <f>SUM(E41:E47)</f>
        <v>5879912</v>
      </c>
      <c r="F48" s="23">
        <f>SUM(F41:F47)</f>
        <v>622152</v>
      </c>
      <c r="G48" s="23">
        <f>SUM(G41:G47)</f>
        <v>5150292.7750000004</v>
      </c>
      <c r="H48" s="23">
        <f>SUM(H41:H47)</f>
        <v>-283181.65333333332</v>
      </c>
      <c r="I48" s="66">
        <f>SUM(I41:I47)</f>
        <v>905333.65333333332</v>
      </c>
      <c r="J48" s="66">
        <f>SUM(J41:J47)</f>
        <v>4974578.3466666667</v>
      </c>
    </row>
    <row r="49" spans="1:10">
      <c r="A49" s="38"/>
      <c r="B49" s="39"/>
      <c r="C49" s="39"/>
    </row>
    <row r="50" spans="1:10">
      <c r="A50" s="12"/>
      <c r="B50" s="11"/>
      <c r="C50" s="11"/>
    </row>
    <row r="51" spans="1:10">
      <c r="A51" s="67" t="s">
        <v>56</v>
      </c>
      <c r="B51" s="68"/>
      <c r="C51" s="68"/>
      <c r="D51" s="69"/>
      <c r="E51" s="69">
        <f>E26+E48</f>
        <v>49863137</v>
      </c>
      <c r="F51" s="70">
        <f>F26+F48</f>
        <v>2505327</v>
      </c>
      <c r="G51" s="70">
        <f>G26+G48</f>
        <v>47250342.774999999</v>
      </c>
      <c r="H51" s="70">
        <f>H26+H48</f>
        <v>-1415163.25</v>
      </c>
      <c r="I51" s="71">
        <f>I26+I48</f>
        <v>3920490.2499999995</v>
      </c>
      <c r="J51" s="71">
        <f>J26+J48</f>
        <v>45942646.75</v>
      </c>
    </row>
    <row r="56" spans="1:10">
      <c r="A56" t="s">
        <v>58</v>
      </c>
    </row>
    <row r="57" spans="1:10">
      <c r="B57" t="s">
        <v>60</v>
      </c>
    </row>
    <row r="58" spans="1:10">
      <c r="B58" t="s">
        <v>57</v>
      </c>
    </row>
    <row r="60" spans="1:10">
      <c r="B60" t="s">
        <v>59</v>
      </c>
    </row>
  </sheetData>
  <mergeCells count="4">
    <mergeCell ref="B4:C4"/>
    <mergeCell ref="B5:C5"/>
    <mergeCell ref="B6:C6"/>
    <mergeCell ref="B7:C7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zoomScale="110" zoomScaleNormal="110" workbookViewId="0">
      <selection activeCell="H18" sqref="H18"/>
    </sheetView>
  </sheetViews>
  <sheetFormatPr defaultRowHeight="14.4"/>
  <cols>
    <col min="1" max="1" width="27.88671875" customWidth="1"/>
    <col min="2" max="2" width="8.88671875" customWidth="1"/>
    <col min="3" max="3" width="10.33203125" customWidth="1"/>
    <col min="4" max="5" width="8.88671875" customWidth="1"/>
  </cols>
  <sheetData>
    <row r="1" spans="1:7">
      <c r="A1" t="s">
        <v>15</v>
      </c>
    </row>
    <row r="3" spans="1:7">
      <c r="B3" s="54"/>
      <c r="C3" s="54"/>
    </row>
    <row r="8" spans="1:7">
      <c r="A8" t="s">
        <v>40</v>
      </c>
      <c r="B8" s="55" t="s">
        <v>40</v>
      </c>
      <c r="C8" s="56"/>
      <c r="D8" s="55" t="s">
        <v>41</v>
      </c>
      <c r="E8" s="56"/>
      <c r="F8" s="55" t="s">
        <v>42</v>
      </c>
      <c r="G8" s="56"/>
    </row>
    <row r="9" spans="1:7" ht="43.2">
      <c r="A9" s="1" t="s">
        <v>0</v>
      </c>
      <c r="B9" s="26" t="s">
        <v>14</v>
      </c>
      <c r="C9" s="24" t="s">
        <v>16</v>
      </c>
      <c r="D9" s="26" t="s">
        <v>14</v>
      </c>
      <c r="E9" s="24" t="s">
        <v>16</v>
      </c>
      <c r="F9" s="26" t="s">
        <v>14</v>
      </c>
      <c r="G9" s="24" t="s">
        <v>16</v>
      </c>
    </row>
    <row r="10" spans="1:7">
      <c r="A10" t="s">
        <v>1</v>
      </c>
      <c r="B10" s="29">
        <v>0.3</v>
      </c>
      <c r="C10" s="25">
        <v>100</v>
      </c>
      <c r="D10" s="29">
        <v>0.42099999999999999</v>
      </c>
      <c r="E10" s="25">
        <v>100</v>
      </c>
      <c r="F10" s="29">
        <v>0.49199999999999999</v>
      </c>
      <c r="G10" s="25">
        <v>100</v>
      </c>
    </row>
    <row r="11" spans="1:7">
      <c r="A11" t="s">
        <v>22</v>
      </c>
      <c r="B11" s="29">
        <v>0.19</v>
      </c>
      <c r="C11" s="25">
        <v>50</v>
      </c>
      <c r="D11" s="29">
        <v>0.182</v>
      </c>
      <c r="E11" s="25">
        <v>75</v>
      </c>
      <c r="F11" s="29">
        <v>1.2E-2</v>
      </c>
      <c r="G11" s="25">
        <v>50</v>
      </c>
    </row>
    <row r="12" spans="1:7">
      <c r="A12" t="s">
        <v>3</v>
      </c>
      <c r="B12" s="29">
        <v>0.12</v>
      </c>
      <c r="C12" s="25">
        <v>50</v>
      </c>
      <c r="D12" s="29">
        <v>0.115</v>
      </c>
      <c r="E12" s="25">
        <v>60</v>
      </c>
      <c r="F12" s="29">
        <v>8.0000000000000002E-3</v>
      </c>
      <c r="G12" s="25">
        <v>50</v>
      </c>
    </row>
    <row r="13" spans="1:7">
      <c r="A13" t="s">
        <v>4</v>
      </c>
      <c r="B13" s="29">
        <v>0.08</v>
      </c>
      <c r="C13" s="25">
        <v>40</v>
      </c>
      <c r="D13" s="29">
        <v>5.8999999999999997E-2</v>
      </c>
      <c r="E13" s="25">
        <v>40</v>
      </c>
      <c r="F13" s="29">
        <v>0.2</v>
      </c>
      <c r="G13" s="25">
        <v>40</v>
      </c>
    </row>
    <row r="14" spans="1:7">
      <c r="A14" t="s">
        <v>5</v>
      </c>
      <c r="B14" s="29">
        <v>0</v>
      </c>
      <c r="C14" s="25">
        <v>15</v>
      </c>
      <c r="D14" s="29">
        <v>5.1999999999999998E-2</v>
      </c>
      <c r="E14" s="25">
        <v>15</v>
      </c>
      <c r="F14" s="29">
        <v>0.16500000000000001</v>
      </c>
      <c r="G14" s="25">
        <v>15</v>
      </c>
    </row>
    <row r="15" spans="1:7">
      <c r="A15" t="s">
        <v>6</v>
      </c>
      <c r="B15" s="29">
        <v>0.05</v>
      </c>
      <c r="C15" s="25">
        <v>50</v>
      </c>
      <c r="D15" s="29">
        <v>4.8000000000000001E-2</v>
      </c>
      <c r="E15" s="25">
        <v>50</v>
      </c>
      <c r="F15" s="29">
        <v>3.0000000000000001E-3</v>
      </c>
      <c r="G15" s="25">
        <v>50</v>
      </c>
    </row>
    <row r="16" spans="1:7">
      <c r="A16" t="s">
        <v>7</v>
      </c>
      <c r="B16" s="29">
        <v>0.03</v>
      </c>
      <c r="C16" s="25">
        <v>50</v>
      </c>
      <c r="D16" s="29">
        <v>2.9000000000000001E-2</v>
      </c>
      <c r="E16" s="25">
        <v>50</v>
      </c>
      <c r="F16" s="29">
        <v>2E-3</v>
      </c>
      <c r="G16" s="25">
        <v>50</v>
      </c>
    </row>
    <row r="17" spans="1:7">
      <c r="A17" t="s">
        <v>8</v>
      </c>
      <c r="B17" s="29">
        <v>0.03</v>
      </c>
      <c r="C17" s="25">
        <v>30</v>
      </c>
      <c r="D17" s="29">
        <v>1.0999999999999999E-2</v>
      </c>
      <c r="E17" s="25">
        <v>30</v>
      </c>
      <c r="F17" s="29">
        <v>3.5000000000000003E-2</v>
      </c>
      <c r="G17" s="25">
        <v>30</v>
      </c>
    </row>
    <row r="18" spans="1:7">
      <c r="A18" t="s">
        <v>9</v>
      </c>
      <c r="B18" s="29">
        <v>0.02</v>
      </c>
      <c r="C18" s="25">
        <v>40</v>
      </c>
      <c r="D18" s="29">
        <v>1.4999999999999999E-2</v>
      </c>
      <c r="E18" s="25">
        <v>40</v>
      </c>
      <c r="F18" s="29">
        <v>0.05</v>
      </c>
      <c r="G18" s="25">
        <v>40</v>
      </c>
    </row>
    <row r="19" spans="1:7">
      <c r="A19" t="s">
        <v>10</v>
      </c>
      <c r="B19" s="29">
        <v>0.02</v>
      </c>
      <c r="C19" s="25">
        <v>25</v>
      </c>
      <c r="D19" s="29">
        <v>1E-3</v>
      </c>
      <c r="E19" s="25">
        <v>30</v>
      </c>
      <c r="F19" s="29">
        <v>3.0000000000000001E-3</v>
      </c>
      <c r="G19" s="25">
        <v>25</v>
      </c>
    </row>
    <row r="20" spans="1:7">
      <c r="A20" t="s">
        <v>11</v>
      </c>
      <c r="B20" s="29">
        <v>0.02</v>
      </c>
      <c r="C20" s="25">
        <v>25</v>
      </c>
      <c r="D20" s="29">
        <v>1E-3</v>
      </c>
      <c r="E20" s="25">
        <v>30</v>
      </c>
      <c r="F20" s="29">
        <v>3.0000000000000001E-3</v>
      </c>
      <c r="G20" s="25">
        <v>25</v>
      </c>
    </row>
    <row r="21" spans="1:7">
      <c r="A21" t="s">
        <v>12</v>
      </c>
      <c r="B21" s="29">
        <v>0.01</v>
      </c>
      <c r="C21" s="25">
        <v>15</v>
      </c>
      <c r="D21" s="29">
        <v>7.0000000000000001E-3</v>
      </c>
      <c r="E21" s="25">
        <v>15</v>
      </c>
      <c r="F21" s="29">
        <v>2.4E-2</v>
      </c>
      <c r="G21" s="25">
        <v>15</v>
      </c>
    </row>
    <row r="22" spans="1:7">
      <c r="A22" t="s">
        <v>13</v>
      </c>
      <c r="B22" s="29">
        <f>1-SUM(B10:B21)</f>
        <v>0.12999999999999989</v>
      </c>
      <c r="C22" s="25">
        <v>50</v>
      </c>
      <c r="D22" s="29">
        <f>1-SUM(D10:D21)</f>
        <v>5.8999999999999941E-2</v>
      </c>
      <c r="E22" s="25">
        <v>50</v>
      </c>
      <c r="F22" s="29">
        <f>1-SUM(F10:F21)</f>
        <v>2.9999999999998916E-3</v>
      </c>
      <c r="G22" s="25">
        <v>50</v>
      </c>
    </row>
    <row r="23" spans="1:7">
      <c r="B23" s="30">
        <f>SUM(B10:B22)</f>
        <v>1</v>
      </c>
      <c r="C23" s="25"/>
      <c r="D23" s="30">
        <f>SUM(D10:D22)</f>
        <v>1</v>
      </c>
      <c r="E23" s="25"/>
      <c r="F23" s="27">
        <f>SUM(F10:F22)</f>
        <v>1</v>
      </c>
      <c r="G23" s="25"/>
    </row>
    <row r="25" spans="1:7">
      <c r="B25" s="28"/>
    </row>
  </sheetData>
  <mergeCells count="4">
    <mergeCell ref="B3:C3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5:I6"/>
  <sheetViews>
    <sheetView workbookViewId="0">
      <selection activeCell="G17" sqref="G17"/>
    </sheetView>
  </sheetViews>
  <sheetFormatPr defaultRowHeight="14.4"/>
  <cols>
    <col min="1" max="1" width="14.5546875" bestFit="1" customWidth="1"/>
    <col min="2" max="2" width="13.6640625" bestFit="1" customWidth="1"/>
    <col min="3" max="9" width="13.88671875" bestFit="1" customWidth="1"/>
  </cols>
  <sheetData>
    <row r="5" spans="2:9">
      <c r="B5" s="40"/>
      <c r="C5" s="40"/>
      <c r="D5" s="40"/>
      <c r="E5" s="40"/>
      <c r="F5" s="40"/>
      <c r="G5" s="40"/>
      <c r="H5" s="40"/>
      <c r="I5" s="40"/>
    </row>
    <row r="6" spans="2:9" s="3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Avskrivningar</vt:lpstr>
      <vt:lpstr>SABO riktvärden</vt:lpstr>
      <vt:lpstr>Blad3</vt:lpstr>
      <vt:lpstr>Avskrivningar!Utskriftsområde</vt:lpstr>
    </vt:vector>
  </TitlesOfParts>
  <Company>Finnhammars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Lindquist</dc:creator>
  <cp:lastModifiedBy>olga.davidsson</cp:lastModifiedBy>
  <cp:lastPrinted>2018-12-14T14:03:52Z</cp:lastPrinted>
  <dcterms:created xsi:type="dcterms:W3CDTF">2014-10-26T16:45:10Z</dcterms:created>
  <dcterms:modified xsi:type="dcterms:W3CDTF">2018-12-17T16:22:33Z</dcterms:modified>
</cp:coreProperties>
</file>